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##"/>
    <numFmt numFmtId="165" formatCode="#,##0;-#,##0;&quot;-&quot;"/>
    <numFmt numFmtId="166" formatCode="0.0%;-0.0%;&quot;-&quot;"/>
    <numFmt numFmtId="167" formatCode="0.0"/>
  </numFmts>
  <fonts count="9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95959"/>
    </font>
    <font>
      <name val="Arial"/>
      <b val="1"/>
      <sz val="12"/>
    </font>
    <font>
      <name val="Arial"/>
    </font>
    <font>
      <name val="Arial"/>
      <color rgb="000000FF"/>
    </font>
    <font>
      <name val="Arial"/>
      <b val="1"/>
    </font>
    <font>
      <name val="Arial"/>
      <b val="1"/>
      <color rgb="00C00000"/>
      <sz val="12"/>
    </font>
    <font>
      <name val="Arial"/>
      <color rgb="00C00000"/>
    </font>
  </fonts>
  <fills count="6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F00"/>
      </patternFill>
    </fill>
    <fill>
      <patternFill patternType="solid">
        <fgColor rgb="00F2F2F2"/>
      </patternFill>
    </fill>
    <fill>
      <patternFill patternType="solid">
        <fgColor rgb="00E5F4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164" fontId="5" fillId="3" borderId="0" pivotButton="0" quotePrefix="0" xfId="0"/>
    <xf numFmtId="165" fontId="5" fillId="3" borderId="0" pivotButton="0" quotePrefix="0" xfId="0"/>
    <xf numFmtId="166" fontId="5" fillId="3" borderId="0" pivotButton="0" quotePrefix="0" xfId="0"/>
    <xf numFmtId="0" fontId="6" fillId="4" borderId="0" applyAlignment="1" pivotButton="0" quotePrefix="0" xfId="0">
      <alignment vertical="top" wrapText="1"/>
    </xf>
    <xf numFmtId="165" fontId="4" fillId="0" borderId="0" pivotButton="0" quotePrefix="0" xfId="0"/>
    <xf numFmtId="2" fontId="4" fillId="0" borderId="0" pivotButton="0" quotePrefix="0" xfId="0"/>
    <xf numFmtId="167" fontId="5" fillId="3" borderId="0" pivotButton="0" quotePrefix="0" xfId="0"/>
    <xf numFmtId="167" fontId="4" fillId="0" borderId="0" pivotButton="0" quotePrefix="0" xfId="0"/>
    <xf numFmtId="9" fontId="4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167" fontId="6" fillId="0" borderId="0" pivotButton="0" quotePrefix="0" xfId="0"/>
    <xf numFmtId="166" fontId="4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6" fillId="5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Тендер — Оказание услуг по уборке помещений</t>
        </is>
      </c>
    </row>
    <row r="2">
      <c r="A2" s="2" t="inlineStr">
        <is>
          <t>Жёлтые ячейки — параметры, их можно менять; расчёт и вердикт пересчитаются.</t>
        </is>
      </c>
    </row>
    <row r="4">
      <c r="A4" s="3" t="inlineStr">
        <is>
          <t>1. Шапка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</row>
    <row r="5">
      <c r="A5" s="5" t="inlineStr">
        <is>
          <t>Номер ЕИС</t>
        </is>
      </c>
      <c r="C5" s="5" t="inlineStr">
        <is>
          <t>0387200015726000005</t>
        </is>
      </c>
    </row>
    <row r="6">
      <c r="A6" s="5" t="inlineStr">
        <is>
          <t>Площадка</t>
        </is>
      </c>
      <c r="C6" s="5" t="inlineStr">
        <is>
          <t>https://www.sberbank-ast.ru/</t>
        </is>
      </c>
    </row>
    <row r="7">
      <c r="A7" s="5" t="inlineStr">
        <is>
          <t>Форма закупки</t>
        </is>
      </c>
      <c r="C7" s="5" t="inlineStr">
        <is>
          <t>Электронный аукцион, 44-ФЗ</t>
        </is>
      </c>
    </row>
    <row r="8">
      <c r="A8" s="5" t="inlineStr">
        <is>
          <t>Тип объекта</t>
        </is>
      </c>
      <c r="C8" s="5" t="inlineStr">
        <is>
          <t>other</t>
        </is>
      </c>
    </row>
    <row r="9">
      <c r="A9" s="5" t="inlineStr">
        <is>
          <t>Адрес</t>
        </is>
      </c>
      <c r="C9" s="5" t="inlineStr">
        <is>
          <t>г. Сургут, ул. Индустриальная, зд. 1 - 1 199,4 кв.м. г. Сургут, ул. Индустриальная, зд. 1 стр. 6 – 3,24 кв.м г. Сургут, ул. Пушкина, д. 24 - 46 кв.м. г. Сургут, ул. Дзержинского, д. 13/1 - 158,6 кв. м</t>
        </is>
      </c>
    </row>
    <row r="10">
      <c r="A10" s="5" t="inlineStr">
        <is>
          <t>График</t>
        </is>
      </c>
      <c r="C10" s="5" t="inlineStr">
        <is>
          <t>ежедневно с 7:00 до 19:00</t>
        </is>
      </c>
    </row>
    <row r="11">
      <c r="A11" s="5" t="inlineStr">
        <is>
          <t>Срок оказания услуг</t>
        </is>
      </c>
      <c r="C11" s="5" t="inlineStr">
        <is>
          <t>01.01.2027 – 31.12.2027</t>
        </is>
      </c>
    </row>
    <row r="12">
      <c r="A12" s="5" t="inlineStr">
        <is>
          <t>Окончание подачи заявок</t>
        </is>
      </c>
      <c r="C12" s="5" t="inlineStr">
        <is>
          <t>03.11.2026 до 08:00 местного времени</t>
        </is>
      </c>
    </row>
    <row r="13">
      <c r="A13" s="5" t="inlineStr">
        <is>
          <t>Мин. персонал по ТЗ</t>
        </is>
      </c>
      <c r="C13" s="5" t="n">
        <v>2</v>
      </c>
    </row>
    <row r="14">
      <c r="A14" s="5" t="inlineStr">
        <is>
          <t>Кол-во месяцев</t>
        </is>
      </c>
      <c r="C14" s="6" t="n">
        <v>12</v>
      </c>
    </row>
    <row r="15">
      <c r="A15" s="5" t="inlineStr">
        <is>
          <t>НМЦД, ₽</t>
        </is>
      </c>
      <c r="C15" s="7" t="n">
        <v>2073999.96</v>
      </c>
    </row>
    <row r="17">
      <c r="A17" s="3" t="inlineStr">
        <is>
          <t>2. Параметры методики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</row>
    <row r="18">
      <c r="A18" s="5" t="inlineStr">
        <is>
          <t>Налоги, доля от ежемесячной суммы</t>
        </is>
      </c>
      <c r="C18" s="8" t="n">
        <v>0.13</v>
      </c>
      <c r="E18" s="2" t="inlineStr">
        <is>
          <t>6% + 5% НДС + 2% банк = 13% по умолчанию</t>
        </is>
      </c>
    </row>
    <row r="19">
      <c r="A19" s="5" t="inlineStr">
        <is>
          <t>ЗП менеджера, доля от ежемесячной суммы</t>
        </is>
      </c>
      <c r="C19" s="8" t="n">
        <v>0.08</v>
      </c>
    </row>
    <row r="20">
      <c r="A20" s="5" t="inlineStr">
        <is>
          <t>Минимальная маржа</t>
        </is>
      </c>
      <c r="C20" s="8" t="n">
        <v>0.1</v>
      </c>
    </row>
    <row r="21">
      <c r="A21" s="5" t="inlineStr">
        <is>
          <t>Мин. запас до безубыточности</t>
        </is>
      </c>
      <c r="C21" s="8" t="n">
        <v>0.1</v>
      </c>
    </row>
    <row r="23">
      <c r="A23" s="3" t="inlineStr">
        <is>
          <t>3. Персонал по зонам</t>
        </is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</row>
    <row r="24">
      <c r="A24" s="9" t="inlineStr">
        <is>
          <t>Зона</t>
        </is>
      </c>
      <c r="B24" s="9" t="inlineStr">
        <is>
          <t>Площадь, м²</t>
        </is>
      </c>
      <c r="C24" s="9" t="inlineStr">
        <is>
          <t>Окно, ч/день</t>
        </is>
      </c>
      <c r="D24" s="9" t="inlineStr">
        <is>
          <t>Норма за 8 ч, м²</t>
        </is>
      </c>
      <c r="E24" s="9" t="inlineStr">
        <is>
          <t>Норма за окно</t>
        </is>
      </c>
      <c r="F24" s="9" t="inlineStr">
        <is>
          <t>Ориентир людей</t>
        </is>
      </c>
      <c r="G24" s="9" t="inlineStr">
        <is>
          <t>Заложено</t>
        </is>
      </c>
      <c r="H24" s="9" t="inlineStr">
        <is>
          <t>Нагрузка, м²/чел</t>
        </is>
      </c>
      <c r="I24" s="9" t="inlineStr">
        <is>
          <t>Коэф. штата</t>
        </is>
      </c>
      <c r="J24" s="9" t="inlineStr">
        <is>
          <t>Штат</t>
        </is>
      </c>
      <c r="K24" s="9" t="inlineStr">
        <is>
          <t>Ставка полной смены</t>
        </is>
      </c>
      <c r="L24" s="9" t="inlineStr">
        <is>
          <t>Доля занятости</t>
        </is>
      </c>
      <c r="M24" s="9" t="inlineStr">
        <is>
          <t>ЗП одного</t>
        </is>
      </c>
      <c r="N24" s="9" t="inlineStr">
        <is>
          <t>ФОТ</t>
        </is>
      </c>
    </row>
    <row r="25">
      <c r="A25" s="10" t="inlineStr">
        <is>
          <t>Сургутский музыкально-драматический театр — помещения</t>
        </is>
      </c>
      <c r="B25" s="7" t="n">
        <v>1457.24</v>
      </c>
      <c r="C25" s="7" t="n">
        <v>12</v>
      </c>
      <c r="D25" s="7" t="n">
        <v>1000</v>
      </c>
      <c r="E25" s="10">
        <f>D25*MIN(C25,8)/8</f>
        <v/>
      </c>
      <c r="F25" s="11">
        <f>B25/E25</f>
        <v/>
      </c>
      <c r="G25" s="7" t="n">
        <v>2</v>
      </c>
      <c r="H25" s="10">
        <f>B25/G25</f>
        <v/>
      </c>
      <c r="I25" s="12" t="n">
        <v>1</v>
      </c>
      <c r="J25" s="13">
        <f>G25*I25</f>
        <v/>
      </c>
      <c r="K25" s="7" t="n">
        <v>35000</v>
      </c>
      <c r="L25" s="14">
        <f>MIN(C25/8,1)</f>
        <v/>
      </c>
      <c r="M25" s="10">
        <f>K25*L25</f>
        <v/>
      </c>
      <c r="N25" s="10">
        <f>J25*M25</f>
        <v/>
      </c>
    </row>
    <row r="26">
      <c r="A26" s="15" t="inlineStr">
        <is>
          <t>Итого</t>
        </is>
      </c>
      <c r="B26" s="16">
        <f>SUM(B25:B25)</f>
        <v/>
      </c>
      <c r="J26" s="17">
        <f>SUM(J25:J25)</f>
        <v/>
      </c>
      <c r="N26" s="16">
        <f>SUM(N25:N25)</f>
        <v/>
      </c>
    </row>
    <row r="28">
      <c r="A28" s="3" t="inlineStr">
        <is>
          <t>4. Расходники</t>
        </is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</row>
    <row r="29">
      <c r="A29" s="5" t="inlineStr">
        <is>
          <t>Расходники, ₽/мес</t>
        </is>
      </c>
      <c r="C29" s="7" t="n">
        <v>12387</v>
      </c>
      <c r="E29" s="2" t="inlineStr">
        <is>
          <t>вручную</t>
        </is>
      </c>
    </row>
    <row r="30">
      <c r="A30" s="5" t="inlineStr">
        <is>
          <t>Расходники на 1 м², ₽</t>
        </is>
      </c>
      <c r="C30" s="11">
        <f>$C$29/$B$26</f>
        <v/>
      </c>
      <c r="E30" s="2" t="inlineStr">
        <is>
          <t>обычный диапазон 2–15 ₽/м²</t>
        </is>
      </c>
    </row>
    <row r="31">
      <c r="A31" s="5" t="inlineStr">
        <is>
          <t>Хозтовары, ₽/мес</t>
        </is>
      </c>
      <c r="C31" s="7" t="n">
        <v>0</v>
      </c>
    </row>
    <row r="33">
      <c r="A33" s="3" t="inlineStr">
        <is>
          <t>5. Прочие затраты</t>
        </is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</row>
    <row r="34">
      <c r="A34" s="9" t="inlineStr">
        <is>
          <t>Статья</t>
        </is>
      </c>
      <c r="B34" s="9" t="inlineStr"/>
      <c r="C34" s="9" t="inlineStr">
        <is>
          <t>Разовые, ₽</t>
        </is>
      </c>
      <c r="D34" s="9" t="inlineStr">
        <is>
          <t>Ежемесячные, ₽</t>
        </is>
      </c>
      <c r="E34" s="9" t="inlineStr">
        <is>
          <t>Примечание</t>
        </is>
      </c>
    </row>
    <row r="35">
      <c r="A35" s="5" t="inlineStr">
        <is>
          <t>мойка окон</t>
        </is>
      </c>
      <c r="D35" s="7" t="n">
        <v>0</v>
      </c>
      <c r="E35" s="2" t="inlineStr">
        <is>
          <t>один раз в год</t>
        </is>
      </c>
    </row>
    <row r="36">
      <c r="A36" s="5" t="inlineStr">
        <is>
          <t>химчистка ковров и мебели</t>
        </is>
      </c>
      <c r="D36" s="7" t="n">
        <v>0</v>
      </c>
      <c r="E36" s="2" t="inlineStr">
        <is>
          <t>один раз в неделю</t>
        </is>
      </c>
    </row>
    <row r="37">
      <c r="A37" s="5" t="inlineStr">
        <is>
          <t>Разовые всего, ₽</t>
        </is>
      </c>
      <c r="C37" s="10">
        <f>SUM(C35:C36)</f>
        <v/>
      </c>
    </row>
    <row r="38">
      <c r="A38" s="5" t="inlineStr">
        <is>
          <t>Разовые вложения в месяц, ₽</t>
        </is>
      </c>
      <c r="C38" s="10">
        <f>$C$37/$C$14</f>
        <v/>
      </c>
    </row>
    <row r="39">
      <c r="A39" s="5" t="inlineStr">
        <is>
          <t>Прочие ежемесячные, ₽</t>
        </is>
      </c>
      <c r="C39" s="10">
        <f>SUM(D35:D36)</f>
        <v/>
      </c>
    </row>
    <row r="41">
      <c r="A41" s="3" t="inlineStr">
        <is>
          <t>6. Расчёт по снижению цены</t>
        </is>
      </c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</row>
    <row r="42">
      <c r="A42" s="9" t="inlineStr">
        <is>
          <t>Снижение</t>
        </is>
      </c>
      <c r="B42" s="9" t="inlineStr">
        <is>
          <t>Цена</t>
        </is>
      </c>
      <c r="C42" s="9" t="inlineStr">
        <is>
          <t>Ежемесячная сумма</t>
        </is>
      </c>
      <c r="D42" s="9" t="inlineStr">
        <is>
          <t>ФОТ</t>
        </is>
      </c>
      <c r="E42" s="9" t="inlineStr">
        <is>
          <t>ЗП менеджера</t>
        </is>
      </c>
      <c r="F42" s="9" t="inlineStr">
        <is>
          <t>Налоги</t>
        </is>
      </c>
      <c r="G42" s="9" t="inlineStr">
        <is>
          <t>Расходники</t>
        </is>
      </c>
      <c r="H42" s="9" t="inlineStr">
        <is>
          <t>Хозтовары</t>
        </is>
      </c>
      <c r="I42" s="9" t="inlineStr">
        <is>
          <t>Разовые в мес.</t>
        </is>
      </c>
      <c r="J42" s="9" t="inlineStr">
        <is>
          <t>Прочие ежемес.</t>
        </is>
      </c>
      <c r="K42" s="9" t="inlineStr">
        <is>
          <t>Прибыль / мес</t>
        </is>
      </c>
      <c r="L42" s="9" t="inlineStr">
        <is>
          <t>Прибыль за срок</t>
        </is>
      </c>
      <c r="M42" s="9" t="inlineStr">
        <is>
          <t>Маржа</t>
        </is>
      </c>
    </row>
    <row r="43">
      <c r="A43" s="8" t="n">
        <v>0</v>
      </c>
      <c r="B43" s="10">
        <f>$C$15*(1-A43)</f>
        <v/>
      </c>
      <c r="C43" s="10">
        <f>B43/$C$14</f>
        <v/>
      </c>
      <c r="D43" s="10">
        <f>$N$26</f>
        <v/>
      </c>
      <c r="E43" s="10">
        <f>C43*$C$19</f>
        <v/>
      </c>
      <c r="F43" s="10">
        <f>C43*$C$18</f>
        <v/>
      </c>
      <c r="G43" s="10">
        <f>$C$29</f>
        <v/>
      </c>
      <c r="H43" s="10">
        <f>$C$31</f>
        <v/>
      </c>
      <c r="I43" s="10">
        <f>$C$38</f>
        <v/>
      </c>
      <c r="J43" s="10">
        <f>$C$39</f>
        <v/>
      </c>
      <c r="K43" s="10">
        <f>C43-SUM(D43:J43)</f>
        <v/>
      </c>
      <c r="L43" s="10">
        <f>K43*$C$14</f>
        <v/>
      </c>
      <c r="M43" s="18">
        <f>IF(C43=0,0,K43/C43)</f>
        <v/>
      </c>
    </row>
    <row r="44">
      <c r="A44" s="8" t="n">
        <v>0.15</v>
      </c>
      <c r="B44" s="10">
        <f>$C$15*(1-A44)</f>
        <v/>
      </c>
      <c r="C44" s="10">
        <f>B44/$C$14</f>
        <v/>
      </c>
      <c r="D44" s="10">
        <f>$N$26</f>
        <v/>
      </c>
      <c r="E44" s="10">
        <f>C44*$C$19</f>
        <v/>
      </c>
      <c r="F44" s="10">
        <f>C44*$C$18</f>
        <v/>
      </c>
      <c r="G44" s="10">
        <f>$C$29</f>
        <v/>
      </c>
      <c r="H44" s="10">
        <f>$C$31</f>
        <v/>
      </c>
      <c r="I44" s="10">
        <f>$C$38</f>
        <v/>
      </c>
      <c r="J44" s="10">
        <f>$C$39</f>
        <v/>
      </c>
      <c r="K44" s="10">
        <f>C44-SUM(D44:J44)</f>
        <v/>
      </c>
      <c r="L44" s="10">
        <f>K44*$C$14</f>
        <v/>
      </c>
      <c r="M44" s="18">
        <f>IF(C44=0,0,K44/C44)</f>
        <v/>
      </c>
    </row>
    <row r="45">
      <c r="A45" s="8" t="n">
        <v>0.2</v>
      </c>
      <c r="B45" s="10">
        <f>$C$15*(1-A45)</f>
        <v/>
      </c>
      <c r="C45" s="10">
        <f>B45/$C$14</f>
        <v/>
      </c>
      <c r="D45" s="10">
        <f>$N$26</f>
        <v/>
      </c>
      <c r="E45" s="10">
        <f>C45*$C$19</f>
        <v/>
      </c>
      <c r="F45" s="10">
        <f>C45*$C$18</f>
        <v/>
      </c>
      <c r="G45" s="10">
        <f>$C$29</f>
        <v/>
      </c>
      <c r="H45" s="10">
        <f>$C$31</f>
        <v/>
      </c>
      <c r="I45" s="10">
        <f>$C$38</f>
        <v/>
      </c>
      <c r="J45" s="10">
        <f>$C$39</f>
        <v/>
      </c>
      <c r="K45" s="10">
        <f>C45-SUM(D45:J45)</f>
        <v/>
      </c>
      <c r="L45" s="10">
        <f>K45*$C$14</f>
        <v/>
      </c>
      <c r="M45" s="18">
        <f>IF(C45=0,0,K45/C45)</f>
        <v/>
      </c>
    </row>
    <row r="46">
      <c r="A46" s="8" t="n">
        <v>0.25</v>
      </c>
      <c r="B46" s="10">
        <f>$C$15*(1-A46)</f>
        <v/>
      </c>
      <c r="C46" s="10">
        <f>B46/$C$14</f>
        <v/>
      </c>
      <c r="D46" s="10">
        <f>$N$26</f>
        <v/>
      </c>
      <c r="E46" s="10">
        <f>C46*$C$19</f>
        <v/>
      </c>
      <c r="F46" s="10">
        <f>C46*$C$18</f>
        <v/>
      </c>
      <c r="G46" s="10">
        <f>$C$29</f>
        <v/>
      </c>
      <c r="H46" s="10">
        <f>$C$31</f>
        <v/>
      </c>
      <c r="I46" s="10">
        <f>$C$38</f>
        <v/>
      </c>
      <c r="J46" s="10">
        <f>$C$39</f>
        <v/>
      </c>
      <c r="K46" s="10">
        <f>C46-SUM(D46:J46)</f>
        <v/>
      </c>
      <c r="L46" s="10">
        <f>K46*$C$14</f>
        <v/>
      </c>
      <c r="M46" s="18">
        <f>IF(C46=0,0,K46/C46)</f>
        <v/>
      </c>
    </row>
    <row r="47">
      <c r="A47" s="8" t="n">
        <v>0.3</v>
      </c>
      <c r="B47" s="10">
        <f>$C$15*(1-A47)</f>
        <v/>
      </c>
      <c r="C47" s="10">
        <f>B47/$C$14</f>
        <v/>
      </c>
      <c r="D47" s="10">
        <f>$N$26</f>
        <v/>
      </c>
      <c r="E47" s="10">
        <f>C47*$C$19</f>
        <v/>
      </c>
      <c r="F47" s="10">
        <f>C47*$C$18</f>
        <v/>
      </c>
      <c r="G47" s="10">
        <f>$C$29</f>
        <v/>
      </c>
      <c r="H47" s="10">
        <f>$C$31</f>
        <v/>
      </c>
      <c r="I47" s="10">
        <f>$C$38</f>
        <v/>
      </c>
      <c r="J47" s="10">
        <f>$C$39</f>
        <v/>
      </c>
      <c r="K47" s="10">
        <f>C47-SUM(D47:J47)</f>
        <v/>
      </c>
      <c r="L47" s="10">
        <f>K47*$C$14</f>
        <v/>
      </c>
      <c r="M47" s="18">
        <f>IF(C47=0,0,K47/C47)</f>
        <v/>
      </c>
    </row>
    <row r="48">
      <c r="A48" s="8" t="n">
        <v>0.35</v>
      </c>
      <c r="B48" s="10">
        <f>$C$15*(1-A48)</f>
        <v/>
      </c>
      <c r="C48" s="10">
        <f>B48/$C$14</f>
        <v/>
      </c>
      <c r="D48" s="10">
        <f>$N$26</f>
        <v/>
      </c>
      <c r="E48" s="10">
        <f>C48*$C$19</f>
        <v/>
      </c>
      <c r="F48" s="10">
        <f>C48*$C$18</f>
        <v/>
      </c>
      <c r="G48" s="10">
        <f>$C$29</f>
        <v/>
      </c>
      <c r="H48" s="10">
        <f>$C$31</f>
        <v/>
      </c>
      <c r="I48" s="10">
        <f>$C$38</f>
        <v/>
      </c>
      <c r="J48" s="10">
        <f>$C$39</f>
        <v/>
      </c>
      <c r="K48" s="10">
        <f>C48-SUM(D48:J48)</f>
        <v/>
      </c>
      <c r="L48" s="10">
        <f>K48*$C$14</f>
        <v/>
      </c>
      <c r="M48" s="18">
        <f>IF(C48=0,0,K48/C48)</f>
        <v/>
      </c>
    </row>
    <row r="49">
      <c r="A49" s="8" t="n">
        <v>0.4</v>
      </c>
      <c r="B49" s="10">
        <f>$C$15*(1-A49)</f>
        <v/>
      </c>
      <c r="C49" s="10">
        <f>B49/$C$14</f>
        <v/>
      </c>
      <c r="D49" s="10">
        <f>$N$26</f>
        <v/>
      </c>
      <c r="E49" s="10">
        <f>C49*$C$19</f>
        <v/>
      </c>
      <c r="F49" s="10">
        <f>C49*$C$18</f>
        <v/>
      </c>
      <c r="G49" s="10">
        <f>$C$29</f>
        <v/>
      </c>
      <c r="H49" s="10">
        <f>$C$31</f>
        <v/>
      </c>
      <c r="I49" s="10">
        <f>$C$38</f>
        <v/>
      </c>
      <c r="J49" s="10">
        <f>$C$39</f>
        <v/>
      </c>
      <c r="K49" s="10">
        <f>C49-SUM(D49:J49)</f>
        <v/>
      </c>
      <c r="L49" s="10">
        <f>K49*$C$14</f>
        <v/>
      </c>
      <c r="M49" s="18">
        <f>IF(C49=0,0,K49/C49)</f>
        <v/>
      </c>
    </row>
    <row r="51">
      <c r="A51" s="3" t="inlineStr">
        <is>
          <t>7. Итог</t>
        </is>
      </c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</row>
    <row r="52">
      <c r="A52" s="5" t="inlineStr">
        <is>
          <t>Точка безубыточности (снижение)</t>
        </is>
      </c>
      <c r="C52" s="18">
        <f>1-($N$26+$C$29+$C$31+$C$38+$C$39)/(1-$C$18-$C$19)/($C$15/$C$14)</f>
        <v/>
      </c>
    </row>
    <row r="53">
      <c r="A53" s="5" t="inlineStr">
        <is>
          <t>Цена на точке безубыточности, ₽</t>
        </is>
      </c>
      <c r="C53" s="10">
        <f>($N$26+$C$29+$C$31+$C$38+$C$39)/(1-$C$18-$C$19)*$C$14</f>
        <v/>
      </c>
    </row>
    <row r="54">
      <c r="A54" s="5" t="inlineStr">
        <is>
          <t>Макс. снижение при мин. марже</t>
        </is>
      </c>
      <c r="C54" s="18">
        <f>1-($N$26+$C$29+$C$31+$C$38+$C$39)/(1-$C$18-$C$19-$C$20)/($C$15/$C$14)</f>
        <v/>
      </c>
    </row>
    <row r="55">
      <c r="A55" s="5" t="inlineStr">
        <is>
          <t>Минимальная цена для торгов, ₽</t>
        </is>
      </c>
      <c r="C55" s="10">
        <f>($N$26+$C$29+$C$31+$C$38+$C$39)/(1-$C$18-$C$19-$C$20)*$C$14</f>
        <v/>
      </c>
    </row>
    <row r="56">
      <c r="A56" s="15" t="inlineStr">
        <is>
          <t>Рекомендация</t>
        </is>
      </c>
      <c r="C56" s="19">
        <f>IF($C$52&lt;=0,"НЕ УЧАСТВОВАТЬ: убыток уже по НМЦК",IF($C$52&lt;$C$21,"НЕ УЧАСТВОВАТЬ: запас до безубыточности меньше порога",IF($C$54&lt;=0,"С ОСТОРОЖНОСТЬЮ: мин. маржа не достигается даже по НМЦК","УЧАСТВОВАТЬ: снижение не глубже "&amp;TEXT($C$54,"0.0%")&amp;", мин. цена "&amp;TEXT($C$55,"#,##0")&amp;" ₽")))</f>
        <v/>
      </c>
    </row>
    <row r="57">
      <c r="A57" s="20" t="inlineStr">
        <is>
          <t>⚠ Не учтены разовые затраты (инвентарь, спецодежда, медкнижки)</t>
        </is>
      </c>
    </row>
    <row r="58">
      <c r="A58" s="20" t="inlineStr">
        <is>
          <t>⚠ Не заполнены суммы: мойка окон; химчистка ковров и мебели — вердикт предварительный</t>
        </is>
      </c>
    </row>
    <row r="60">
      <c r="A60" s="3" t="inlineStr">
        <is>
          <t>8. Чек-лист по документации</t>
        </is>
      </c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</row>
    <row r="61">
      <c r="A61" s="9" t="inlineStr">
        <is>
          <t>Пункт</t>
        </is>
      </c>
      <c r="B61" s="9" t="inlineStr">
        <is>
          <t>Оценка</t>
        </is>
      </c>
      <c r="C61" s="9" t="inlineStr">
        <is>
          <t>Комментарий</t>
        </is>
      </c>
      <c r="D61" s="9" t="inlineStr"/>
      <c r="E61" s="9" t="inlineStr"/>
      <c r="F61" s="9" t="inlineStr"/>
      <c r="G61" s="9" t="inlineStr"/>
      <c r="H61" s="9" t="inlineStr">
        <is>
          <t>Где в документации</t>
        </is>
      </c>
    </row>
    <row r="62" ht="15" customHeight="1">
      <c r="A62" s="5" t="inlineStr">
        <is>
          <t>Срок подачи</t>
        </is>
      </c>
      <c r="B62" s="21" t="inlineStr">
        <is>
          <t>ОК</t>
        </is>
      </c>
      <c r="C62" s="22" t="inlineStr">
        <is>
          <t>До 03.11.2026</t>
        </is>
      </c>
      <c r="H62" s="2" t="inlineStr">
        <is>
          <t>Извещение клининг.docx, табл. 1</t>
        </is>
      </c>
    </row>
    <row r="63" ht="15" customHeight="1">
      <c r="A63" s="5" t="inlineStr">
        <is>
          <t>Обеспечение заявки</t>
        </is>
      </c>
      <c r="B63" s="21" t="inlineStr">
        <is>
          <t>ОК</t>
        </is>
      </c>
      <c r="C63" s="22" t="inlineStr">
        <is>
          <t>1% от НМЦК</t>
        </is>
      </c>
      <c r="H63" s="2" t="inlineStr">
        <is>
          <t>Извещение клининг.docx, табл. 1</t>
        </is>
      </c>
    </row>
    <row r="64" ht="15" customHeight="1">
      <c r="A64" s="5" t="inlineStr">
        <is>
          <t>Обеспечение договора</t>
        </is>
      </c>
      <c r="B64" s="21" t="inlineStr">
        <is>
          <t>ОК</t>
        </is>
      </c>
      <c r="C64" s="22" t="inlineStr">
        <is>
          <t>10% от цены контракта</t>
        </is>
      </c>
      <c r="H64" s="2" t="inlineStr">
        <is>
          <t>Извещение клининг.docx, табл. 1</t>
        </is>
      </c>
    </row>
    <row r="65" ht="15" customHeight="1">
      <c r="A65" s="5" t="inlineStr">
        <is>
          <t>Антидемпинг</t>
        </is>
      </c>
      <c r="B65" s="21" t="inlineStr">
        <is>
          <t>ОК</t>
        </is>
      </c>
      <c r="C65" s="22" t="inlineStr"/>
      <c r="H65" s="2" t="inlineStr"/>
    </row>
    <row r="66" ht="15" customHeight="1">
      <c r="A66" s="5" t="inlineStr">
        <is>
          <t>Штрафы</t>
        </is>
      </c>
      <c r="B66" s="21" t="inlineStr">
        <is>
          <t>ОК</t>
        </is>
      </c>
      <c r="C66" s="22" t="inlineStr">
        <is>
          <t>Предусмотрены</t>
        </is>
      </c>
      <c r="H66" s="2" t="inlineStr">
        <is>
          <t>Проект контракта (уборка помещений).docx, абз. 117-125</t>
        </is>
      </c>
    </row>
    <row r="67" ht="15" customHeight="1">
      <c r="A67" s="5" t="inlineStr">
        <is>
          <t>Субподряд</t>
        </is>
      </c>
      <c r="B67" s="21" t="inlineStr">
        <is>
          <t>ОК</t>
        </is>
      </c>
      <c r="C67" s="22" t="inlineStr">
        <is>
          <t>Не устанавливается</t>
        </is>
      </c>
      <c r="H67" s="2" t="inlineStr">
        <is>
          <t>Извещение клининг.docx, табл. 1</t>
        </is>
      </c>
    </row>
    <row r="68" ht="15" customHeight="1">
      <c r="A68" s="5" t="inlineStr">
        <is>
          <t>Требования к персоналу</t>
        </is>
      </c>
      <c r="B68" s="21" t="inlineStr">
        <is>
          <t>ОК</t>
        </is>
      </c>
      <c r="C68" s="22" t="inlineStr">
        <is>
          <t>Квалификация персонала</t>
        </is>
      </c>
      <c r="H68" s="2" t="inlineStr">
        <is>
          <t>Приложение 2_Техническое задание (уборка).docx, абз. 19</t>
        </is>
      </c>
    </row>
    <row r="69" ht="15" customHeight="1">
      <c r="A69" s="5" t="inlineStr">
        <is>
          <t>Чьи расходники и техника</t>
        </is>
      </c>
      <c r="B69" s="21" t="inlineStr">
        <is>
          <t>ОК</t>
        </is>
      </c>
      <c r="C69" s="22" t="inlineStr">
        <is>
          <t>Исполнитель обеспечивает расходники</t>
        </is>
      </c>
      <c r="H69" s="2" t="inlineStr">
        <is>
          <t>Приложение 2_Техническое задание (уборка).docx, абз. 23</t>
        </is>
      </c>
    </row>
    <row r="70" ht="15" customHeight="1">
      <c r="A70" s="5" t="inlineStr">
        <is>
          <t>Оплата</t>
        </is>
      </c>
      <c r="B70" s="21" t="inlineStr">
        <is>
          <t>ОК</t>
        </is>
      </c>
      <c r="C70" s="22" t="inlineStr">
        <is>
          <t>Ежемесячно без авансирования</t>
        </is>
      </c>
      <c r="H70" s="2" t="inlineStr">
        <is>
          <t>Проект контракта (уборка помещений).docx, абз. 36-43</t>
        </is>
      </c>
    </row>
    <row r="71" ht="15" customHeight="1">
      <c r="A71" s="5" t="inlineStr">
        <is>
          <t>Неполные месяцы и сезонность</t>
        </is>
      </c>
      <c r="B71" s="21" t="inlineStr">
        <is>
          <t>ОК</t>
        </is>
      </c>
      <c r="C71" s="22" t="inlineStr">
        <is>
          <t>График уборки постоянный</t>
        </is>
      </c>
      <c r="H71" s="2" t="inlineStr">
        <is>
          <t>Приложение 2_Техническое задание (уборка).docx, абз. 6</t>
        </is>
      </c>
    </row>
  </sheetData>
  <mergeCells count="10">
    <mergeCell ref="C68:G68"/>
    <mergeCell ref="C67:G67"/>
    <mergeCell ref="C65:G65"/>
    <mergeCell ref="C62:G62"/>
    <mergeCell ref="C66:G66"/>
    <mergeCell ref="C63:G63"/>
    <mergeCell ref="C71:G71"/>
    <mergeCell ref="C69:G69"/>
    <mergeCell ref="C70:G70"/>
    <mergeCell ref="C64:G6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2026-10-25T19:40:11+00:00Z</dcterms:created>
  <dcterms:modified xmlns:dcterms="http://purl.org/dc/terms/" xmlns:xsi="http://www.w3.org/2001/XMLSchema-instance" xsi:type="dcterms:W3CDTF">2026-10-25T19:40:11+00:00Z</dcterms:modified>
</cp:coreProperties>
</file>